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esktop\FdR_Formations\IS\"/>
    </mc:Choice>
  </mc:AlternateContent>
  <xr:revisionPtr revIDLastSave="0" documentId="13_ncr:1_{67B95302-5779-491E-BB1B-3EA5ADDB127A}" xr6:coauthVersionLast="36" xr6:coauthVersionMax="47" xr10:uidLastSave="{00000000-0000-0000-0000-000000000000}"/>
  <bookViews>
    <workbookView xWindow="0" yWindow="0" windowWidth="19200" windowHeight="6350" xr2:uid="{00000000-000D-0000-FFFF-FFFF00000000}"/>
  </bookViews>
  <sheets>
    <sheet name="IS - S7" sheetId="4" r:id="rId1"/>
    <sheet name="IS - S8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5" l="1"/>
  <c r="G32" i="5" s="1"/>
  <c r="J32" i="5"/>
  <c r="H32" i="5"/>
  <c r="O6" i="4"/>
  <c r="O4" i="4"/>
  <c r="N6" i="4"/>
  <c r="N25" i="5"/>
  <c r="N13" i="5" l="1"/>
  <c r="G31" i="4"/>
  <c r="F16" i="4"/>
  <c r="H16" i="4"/>
  <c r="I16" i="4"/>
  <c r="N9" i="4"/>
  <c r="F6" i="5"/>
  <c r="M35" i="5"/>
  <c r="O33" i="5"/>
  <c r="N33" i="5"/>
  <c r="O26" i="5"/>
  <c r="N26" i="5"/>
  <c r="H7" i="5"/>
  <c r="G9" i="5"/>
  <c r="O26" i="4"/>
  <c r="O25" i="4"/>
  <c r="O23" i="4"/>
  <c r="O22" i="4"/>
  <c r="O20" i="4"/>
  <c r="O19" i="4"/>
  <c r="O17" i="4"/>
  <c r="O15" i="4"/>
  <c r="O14" i="4"/>
  <c r="O12" i="4"/>
  <c r="O10" i="4"/>
  <c r="O9" i="4"/>
  <c r="O8" i="4"/>
  <c r="O7" i="4"/>
  <c r="O5" i="4"/>
  <c r="N26" i="4"/>
  <c r="N25" i="4"/>
  <c r="N23" i="4"/>
  <c r="N22" i="4"/>
  <c r="N21" i="4"/>
  <c r="N19" i="4"/>
  <c r="N17" i="4"/>
  <c r="N15" i="4"/>
  <c r="N14" i="4"/>
  <c r="N12" i="4"/>
  <c r="N10" i="4"/>
  <c r="N8" i="4"/>
  <c r="N7" i="4"/>
  <c r="N5" i="4"/>
  <c r="M39" i="4"/>
  <c r="N16" i="4" l="1"/>
  <c r="O16" i="4"/>
  <c r="N22" i="5" l="1"/>
  <c r="N11" i="5" l="1"/>
  <c r="N8" i="5" s="1"/>
  <c r="N17" i="5" l="1"/>
  <c r="H13" i="4" l="1"/>
  <c r="N6" i="5"/>
  <c r="N13" i="4" l="1"/>
  <c r="N11" i="4" s="1"/>
  <c r="O13" i="4"/>
  <c r="O11" i="4" s="1"/>
  <c r="O18" i="5"/>
  <c r="O19" i="5"/>
  <c r="N18" i="5"/>
  <c r="O13" i="5"/>
  <c r="N12" i="5"/>
  <c r="O25" i="5"/>
  <c r="O11" i="5"/>
  <c r="O10" i="5"/>
  <c r="N10" i="5"/>
  <c r="I7" i="5"/>
  <c r="O29" i="5"/>
  <c r="O30" i="5"/>
  <c r="O24" i="5"/>
  <c r="O20" i="5"/>
  <c r="O16" i="5"/>
  <c r="O5" i="5"/>
  <c r="O6" i="5"/>
  <c r="O28" i="5"/>
  <c r="O23" i="5"/>
  <c r="O27" i="5"/>
  <c r="O9" i="5"/>
  <c r="O4" i="5"/>
  <c r="N29" i="5"/>
  <c r="N30" i="5"/>
  <c r="N23" i="5"/>
  <c r="N24" i="5"/>
  <c r="N20" i="5"/>
  <c r="N16" i="5"/>
  <c r="N5" i="5"/>
  <c r="N28" i="5"/>
  <c r="N27" i="5"/>
  <c r="N9" i="5"/>
  <c r="N4" i="5"/>
  <c r="O34" i="4"/>
  <c r="O29" i="4"/>
  <c r="O30" i="4"/>
  <c r="O31" i="4"/>
  <c r="O33" i="4"/>
  <c r="O28" i="4"/>
  <c r="N34" i="4"/>
  <c r="N33" i="4"/>
  <c r="N29" i="4"/>
  <c r="N30" i="4"/>
  <c r="N31" i="4"/>
  <c r="N28" i="4"/>
  <c r="N27" i="4" l="1"/>
  <c r="N7" i="5"/>
  <c r="N3" i="5" s="1"/>
  <c r="O7" i="5"/>
  <c r="O3" i="5" s="1"/>
  <c r="N32" i="4" l="1"/>
  <c r="N18" i="4"/>
  <c r="N24" i="4" l="1"/>
  <c r="N3" i="4"/>
  <c r="N37" i="4"/>
  <c r="N36" i="4" l="1"/>
  <c r="J36" i="4" l="1"/>
  <c r="H36" i="4"/>
  <c r="F36" i="4"/>
  <c r="N38" i="4"/>
  <c r="G36" i="4" l="1"/>
  <c r="O15" i="5"/>
  <c r="O32" i="4"/>
  <c r="O27" i="4"/>
  <c r="O12" i="5" l="1"/>
  <c r="N21" i="5"/>
  <c r="N32" i="5" s="1"/>
  <c r="N37" i="5" s="1"/>
  <c r="N15" i="5"/>
  <c r="O18" i="4"/>
  <c r="O21" i="5"/>
  <c r="O8" i="5"/>
  <c r="O24" i="4"/>
  <c r="O3" i="4"/>
  <c r="O37" i="4"/>
  <c r="O32" i="5" l="1"/>
  <c r="O36" i="4"/>
  <c r="O37" i="5" l="1"/>
  <c r="O38" i="4"/>
  <c r="N34" i="5"/>
  <c r="O34" i="5"/>
</calcChain>
</file>

<file path=xl/sharedStrings.xml><?xml version="1.0" encoding="utf-8"?>
<sst xmlns="http://schemas.openxmlformats.org/spreadsheetml/2006/main" count="223" uniqueCount="152">
  <si>
    <t>CODE UF</t>
  </si>
  <si>
    <t>REFERENT</t>
  </si>
  <si>
    <t>EC</t>
  </si>
  <si>
    <t>CM</t>
  </si>
  <si>
    <t>TD</t>
  </si>
  <si>
    <t>TP</t>
  </si>
  <si>
    <t>Eval</t>
  </si>
  <si>
    <t>coef</t>
  </si>
  <si>
    <t>ECTS</t>
  </si>
  <si>
    <t>M. Rojas</t>
  </si>
  <si>
    <t>E1</t>
  </si>
  <si>
    <t>E2</t>
  </si>
  <si>
    <t>E3</t>
  </si>
  <si>
    <t>E4</t>
  </si>
  <si>
    <t>Auton.</t>
  </si>
  <si>
    <t>N TD</t>
  </si>
  <si>
    <t>N TP</t>
  </si>
  <si>
    <t>ANGL.</t>
  </si>
  <si>
    <t>DEVELOPPER SES APTITUDES MANAGERIALES</t>
  </si>
  <si>
    <t>Droit</t>
  </si>
  <si>
    <t>Finance</t>
  </si>
  <si>
    <t>Marketing</t>
  </si>
  <si>
    <t>S. ROSSARD</t>
  </si>
  <si>
    <t>S. Rossard</t>
  </si>
  <si>
    <t>PPI</t>
  </si>
  <si>
    <t>Sport</t>
  </si>
  <si>
    <t>SPI</t>
  </si>
  <si>
    <t>CSH</t>
  </si>
  <si>
    <t>SUM</t>
  </si>
  <si>
    <t>TOTAL</t>
  </si>
  <si>
    <t>LV2 ou anglais renforcé</t>
  </si>
  <si>
    <t>L. LECLERT</t>
  </si>
  <si>
    <t>L. Leclert</t>
  </si>
  <si>
    <t>M. Lomi</t>
  </si>
  <si>
    <t>K. Auffret</t>
  </si>
  <si>
    <t>0.34/0.25</t>
  </si>
  <si>
    <t>0.33/0.25</t>
  </si>
  <si>
    <t>T. Dupont</t>
  </si>
  <si>
    <t>APS</t>
  </si>
  <si>
    <t>B. JALENQUES</t>
  </si>
  <si>
    <t>COMMUNIQUER DANS LES ORGANISATIONS</t>
  </si>
  <si>
    <t>Communication</t>
  </si>
  <si>
    <t>LV1</t>
  </si>
  <si>
    <t>B. Jalenques</t>
  </si>
  <si>
    <t>B. Moore</t>
  </si>
  <si>
    <t>LV2 ou anglais renforcé (optionnel)</t>
  </si>
  <si>
    <t>0/0.25</t>
  </si>
  <si>
    <t>MODELISATION MUTIPHYSIQUE</t>
  </si>
  <si>
    <t>Base de la modélisation 0D/1D</t>
  </si>
  <si>
    <t>M. Budinger</t>
  </si>
  <si>
    <t>Lien global (0D/1D) / local  (3D) FEM</t>
  </si>
  <si>
    <t>A. Ferrand</t>
  </si>
  <si>
    <t>Bond-Graph et solveurs numériques</t>
  </si>
  <si>
    <t>C. Coic</t>
  </si>
  <si>
    <t>Projet de modélisation multiphysique</t>
  </si>
  <si>
    <t>CAO et jumeau numérique</t>
  </si>
  <si>
    <t>L. Guignard</t>
  </si>
  <si>
    <t>I4ISMP11</t>
  </si>
  <si>
    <t>I4CCGA21</t>
  </si>
  <si>
    <t>I4CCGE21</t>
  </si>
  <si>
    <t>I4CCGE11</t>
  </si>
  <si>
    <t>I4CCLA11</t>
  </si>
  <si>
    <t>I4CCLA21</t>
  </si>
  <si>
    <t>A. Rondepierre</t>
  </si>
  <si>
    <t>E. Chanthéry</t>
  </si>
  <si>
    <t>F. Vernadat</t>
  </si>
  <si>
    <t>B. Prabhu</t>
  </si>
  <si>
    <t>Optimisation</t>
  </si>
  <si>
    <t>Graphes et programmation linéaire</t>
  </si>
  <si>
    <t>Réseaux de Petri</t>
  </si>
  <si>
    <t>Evaluation de performances</t>
  </si>
  <si>
    <t>Architecture des transmissions de puissance</t>
  </si>
  <si>
    <t>Analyse de mécanismes</t>
  </si>
  <si>
    <t>Ouverture aux réseaux industriels</t>
  </si>
  <si>
    <t>Modélisation système, SysML</t>
  </si>
  <si>
    <t>Informatique et électronique embarquées</t>
  </si>
  <si>
    <t>A. Reysset</t>
  </si>
  <si>
    <t>S. Abdelatif</t>
  </si>
  <si>
    <t>C. Baron</t>
  </si>
  <si>
    <t>G. Auriol</t>
  </si>
  <si>
    <t>A.-L. Aymard</t>
  </si>
  <si>
    <t>Commande numérique</t>
  </si>
  <si>
    <t>Prototypage rapide et approches HIL</t>
  </si>
  <si>
    <t>G. Le Corre</t>
  </si>
  <si>
    <t>Ingénierie Systèmes et processus d'ingénierie</t>
  </si>
  <si>
    <t>Analyse besoins et exigences</t>
  </si>
  <si>
    <t>Analyse et architecture - Processus transverse</t>
  </si>
  <si>
    <t>OUTILS DE MODELISATION</t>
  </si>
  <si>
    <t>ARCHITECTURES DES SYSTEMES TECHNO</t>
  </si>
  <si>
    <t>AUTOMATIQUE</t>
  </si>
  <si>
    <t>GRANDIR EN AUTONOMIE ET CONSTRUIRE SONT PROJET PRO</t>
  </si>
  <si>
    <t>PROCESSUS POUR L'INGENIERIE DES SYSTEMES</t>
  </si>
  <si>
    <t>PROJET MECATRONIQUE</t>
  </si>
  <si>
    <t>DYNAMIQUE DES STRUCTURES</t>
  </si>
  <si>
    <t>PROGRAMMATION ORIENTEE OBJET ET TEMPS REEL</t>
  </si>
  <si>
    <t>I4ISIE11</t>
  </si>
  <si>
    <t>I4ISPM11</t>
  </si>
  <si>
    <t>I4ISSN11</t>
  </si>
  <si>
    <t>I4ISIL11</t>
  </si>
  <si>
    <t>I4ISSE11</t>
  </si>
  <si>
    <t>I4ISEI11</t>
  </si>
  <si>
    <t>I4ISAU11</t>
  </si>
  <si>
    <t>Projet mécatronique, ecoconception et prototypage physique</t>
  </si>
  <si>
    <t>Instrumentation</t>
  </si>
  <si>
    <t>Vibration des structures et systèmes mécaniques</t>
  </si>
  <si>
    <t>Vibration des structures et systèmes mécaniques (GM)</t>
  </si>
  <si>
    <t>Commande des systèmes articulées et des structures souples</t>
  </si>
  <si>
    <t>Commande des systèmes articulées et des structures souples (AE)</t>
  </si>
  <si>
    <t>Modélisation globale et locale des actionneurs électromagnétiques</t>
  </si>
  <si>
    <t>Introduction Programmation Orientée Objet</t>
  </si>
  <si>
    <t>Y. Pencole</t>
  </si>
  <si>
    <t>Programmation Orientée Objet</t>
  </si>
  <si>
    <t>Temps réel</t>
  </si>
  <si>
    <t xml:space="preserve">C. Baron </t>
  </si>
  <si>
    <t>S. Seguy</t>
  </si>
  <si>
    <t>B. Tondu</t>
  </si>
  <si>
    <t>Conduite de Projet</t>
  </si>
  <si>
    <t>E. Moillard</t>
  </si>
  <si>
    <t>Projets d'Initiation à la Recherche</t>
  </si>
  <si>
    <t>B. Vuillemin (Altran) /C. Baron</t>
  </si>
  <si>
    <t>L. Brezault (Thales) / C. Baron</t>
  </si>
  <si>
    <t>D. Vignolles</t>
  </si>
  <si>
    <t>Total GM</t>
  </si>
  <si>
    <t>Total AE</t>
  </si>
  <si>
    <t>4A
GM-IS
AE-IS
S7</t>
  </si>
  <si>
    <t>4A
GM-IS
AE-IS
S8</t>
  </si>
  <si>
    <t>Introduction à la dynamique des solides</t>
  </si>
  <si>
    <t>Introduction à machine learning</t>
  </si>
  <si>
    <t>E1 + TP</t>
  </si>
  <si>
    <t>CONCEPTION MECATRONIQUE et INSTRUMENTATION</t>
  </si>
  <si>
    <t>Conception préliminaire en mécatronique</t>
  </si>
  <si>
    <t>Rap</t>
  </si>
  <si>
    <t>Label Eval</t>
  </si>
  <si>
    <t>Rap + Sout</t>
  </si>
  <si>
    <t>Projet Processus IS</t>
  </si>
  <si>
    <t>0/0.3</t>
  </si>
  <si>
    <t>0,4/0,3</t>
  </si>
  <si>
    <t>0.45/0,3</t>
  </si>
  <si>
    <t>0,15/0.1</t>
  </si>
  <si>
    <t>I4ISCM11</t>
  </si>
  <si>
    <t>A Reysset</t>
  </si>
  <si>
    <t>Formation à la recherche documentaire et projet recherche</t>
  </si>
  <si>
    <t>BE Temps Réel - POO</t>
  </si>
  <si>
    <t>Base de la modélisation locale 3D</t>
  </si>
  <si>
    <t>M BUDINGER</t>
  </si>
  <si>
    <t>F Vernadat</t>
  </si>
  <si>
    <t>G Le Corre</t>
  </si>
  <si>
    <t>CC</t>
  </si>
  <si>
    <t>C Baron</t>
  </si>
  <si>
    <t>M Budinger</t>
  </si>
  <si>
    <t>S Seguy</t>
  </si>
  <si>
    <t>TOTAL SUR L'ANNEE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</si>
</sst>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2" tint="-0.249977111117893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9" fontId="8" fillId="0" borderId="0" xfId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9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0" fontId="2" fillId="2" borderId="0" xfId="1" applyNumberFormat="1" applyFont="1" applyFill="1" applyAlignment="1">
      <alignment horizontal="center" vertical="center"/>
    </xf>
    <xf numFmtId="0" fontId="2" fillId="4" borderId="1" xfId="0" applyFont="1" applyFill="1" applyBorder="1"/>
    <xf numFmtId="2" fontId="2" fillId="4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I25" zoomScaleNormal="100" workbookViewId="0">
      <selection activeCell="V3" sqref="V3:W3"/>
    </sheetView>
  </sheetViews>
  <sheetFormatPr baseColWidth="10" defaultRowHeight="14.5" x14ac:dyDescent="0.35"/>
  <cols>
    <col min="1" max="1" width="10.453125" bestFit="1" customWidth="1"/>
    <col min="2" max="2" width="10.7265625" customWidth="1"/>
    <col min="3" max="3" width="56.26953125" bestFit="1" customWidth="1"/>
    <col min="4" max="4" width="13.453125" bestFit="1" customWidth="1"/>
    <col min="5" max="5" width="7.1796875" customWidth="1"/>
    <col min="6" max="8" width="6.54296875" style="2" customWidth="1"/>
    <col min="9" max="9" width="7.1796875" style="51" customWidth="1"/>
    <col min="10" max="10" width="7.81640625" style="2" customWidth="1"/>
    <col min="11" max="11" width="9.7265625" style="2" bestFit="1" customWidth="1"/>
    <col min="12" max="12" width="9.54296875" style="2" bestFit="1" customWidth="1"/>
    <col min="13" max="13" width="6.54296875" style="2" customWidth="1"/>
    <col min="14" max="14" width="9.54296875" style="2" customWidth="1"/>
    <col min="15" max="15" width="11.453125" style="1"/>
    <col min="16" max="16" width="39.453125" style="1" customWidth="1"/>
    <col min="17" max="19" width="6.54296875" style="2" customWidth="1"/>
    <col min="20" max="20" width="11.453125" style="1"/>
  </cols>
  <sheetData>
    <row r="1" spans="1:23" x14ac:dyDescent="0.35">
      <c r="P1" s="12"/>
    </row>
    <row r="2" spans="1:23" x14ac:dyDescent="0.35">
      <c r="A2" s="65" t="s">
        <v>124</v>
      </c>
      <c r="B2" s="8" t="s">
        <v>0</v>
      </c>
      <c r="C2" s="8" t="s">
        <v>2</v>
      </c>
      <c r="D2" s="8" t="s">
        <v>1</v>
      </c>
      <c r="E2" s="8" t="s">
        <v>17</v>
      </c>
      <c r="F2" s="9" t="s">
        <v>3</v>
      </c>
      <c r="G2" s="9" t="s">
        <v>4</v>
      </c>
      <c r="H2" s="9" t="s">
        <v>5</v>
      </c>
      <c r="I2" s="52" t="s">
        <v>14</v>
      </c>
      <c r="J2" s="9" t="s">
        <v>6</v>
      </c>
      <c r="K2" s="9" t="s">
        <v>132</v>
      </c>
      <c r="L2" s="9" t="s">
        <v>7</v>
      </c>
      <c r="M2" s="9" t="s">
        <v>8</v>
      </c>
      <c r="N2" s="10" t="s">
        <v>122</v>
      </c>
      <c r="O2" s="10" t="s">
        <v>123</v>
      </c>
      <c r="P2" s="30"/>
      <c r="Q2" s="9"/>
      <c r="R2" s="9"/>
      <c r="S2" s="9"/>
      <c r="T2" s="10"/>
      <c r="U2" s="10"/>
      <c r="V2" s="9" t="s">
        <v>15</v>
      </c>
      <c r="W2" s="9" t="s">
        <v>16</v>
      </c>
    </row>
    <row r="3" spans="1:23" x14ac:dyDescent="0.35">
      <c r="A3" s="65"/>
      <c r="B3" s="5" t="s">
        <v>57</v>
      </c>
      <c r="C3" s="5" t="s">
        <v>47</v>
      </c>
      <c r="D3" s="5" t="s">
        <v>144</v>
      </c>
      <c r="E3" s="5"/>
      <c r="F3" s="6"/>
      <c r="G3" s="6"/>
      <c r="H3" s="6"/>
      <c r="I3" s="54"/>
      <c r="J3" s="37"/>
      <c r="K3" s="20"/>
      <c r="L3" s="20"/>
      <c r="M3" s="6">
        <v>6</v>
      </c>
      <c r="N3" s="7">
        <f>SUM(N4:N10)</f>
        <v>80</v>
      </c>
      <c r="O3" s="7">
        <f>SUM(O4:O10)</f>
        <v>85</v>
      </c>
      <c r="P3" s="30"/>
      <c r="Q3" s="6"/>
      <c r="R3" s="6"/>
      <c r="S3" s="6"/>
      <c r="T3" s="7"/>
      <c r="U3" s="7"/>
    </row>
    <row r="4" spans="1:23" x14ac:dyDescent="0.35">
      <c r="A4" s="65"/>
      <c r="C4" t="s">
        <v>126</v>
      </c>
      <c r="D4" t="s">
        <v>56</v>
      </c>
      <c r="E4" s="2"/>
      <c r="G4" s="14">
        <v>5</v>
      </c>
      <c r="H4" s="14"/>
      <c r="J4" s="14"/>
      <c r="K4" s="21"/>
      <c r="L4" s="26"/>
      <c r="N4" s="23"/>
      <c r="O4" s="23">
        <f t="shared" ref="O4:O10" si="0">SUM(F4:H4)+J4</f>
        <v>5</v>
      </c>
      <c r="P4" s="32"/>
      <c r="T4" s="2"/>
      <c r="U4" s="2"/>
    </row>
    <row r="5" spans="1:23" ht="15" customHeight="1" x14ac:dyDescent="0.35">
      <c r="A5" s="65"/>
      <c r="C5" t="s">
        <v>48</v>
      </c>
      <c r="D5" t="s">
        <v>49</v>
      </c>
      <c r="F5" s="14">
        <v>6.25</v>
      </c>
      <c r="G5" s="14">
        <v>12.5</v>
      </c>
      <c r="H5" s="14"/>
      <c r="J5" s="69">
        <v>1.5</v>
      </c>
      <c r="K5" s="67" t="s">
        <v>10</v>
      </c>
      <c r="L5" s="68">
        <v>0.4</v>
      </c>
      <c r="N5" s="23">
        <f t="shared" ref="N5:N10" si="1">SUM(F5:H5)+J5</f>
        <v>20.25</v>
      </c>
      <c r="O5" s="23">
        <f t="shared" si="0"/>
        <v>20.25</v>
      </c>
      <c r="P5" s="31"/>
      <c r="T5" s="2"/>
      <c r="U5" s="2"/>
    </row>
    <row r="6" spans="1:23" x14ac:dyDescent="0.35">
      <c r="A6" s="65"/>
      <c r="C6" s="61" t="s">
        <v>143</v>
      </c>
      <c r="D6" s="61"/>
      <c r="E6" s="61"/>
      <c r="F6" s="29">
        <v>2.5</v>
      </c>
      <c r="G6" s="29">
        <v>5</v>
      </c>
      <c r="H6" s="29">
        <v>2.75</v>
      </c>
      <c r="I6" s="60"/>
      <c r="J6" s="69"/>
      <c r="K6" s="67"/>
      <c r="L6" s="68"/>
      <c r="M6" s="60"/>
      <c r="N6" s="62">
        <f>SUM(F6:H6)+J6</f>
        <v>10.25</v>
      </c>
      <c r="O6" s="62">
        <f t="shared" si="0"/>
        <v>10.25</v>
      </c>
      <c r="P6" s="32"/>
      <c r="T6" s="2"/>
      <c r="U6" s="2"/>
    </row>
    <row r="7" spans="1:23" x14ac:dyDescent="0.35">
      <c r="A7" s="65"/>
      <c r="C7" t="s">
        <v>50</v>
      </c>
      <c r="D7" t="s">
        <v>51</v>
      </c>
      <c r="F7" s="14">
        <v>2.5</v>
      </c>
      <c r="G7" s="14">
        <v>10</v>
      </c>
      <c r="H7" s="14">
        <v>2.75</v>
      </c>
      <c r="J7" s="69"/>
      <c r="K7" s="67"/>
      <c r="L7" s="68"/>
      <c r="N7" s="23">
        <f t="shared" si="1"/>
        <v>15.25</v>
      </c>
      <c r="O7" s="23">
        <f t="shared" si="0"/>
        <v>15.25</v>
      </c>
      <c r="T7" s="2"/>
      <c r="U7" s="2"/>
    </row>
    <row r="8" spans="1:23" ht="15" customHeight="1" x14ac:dyDescent="0.35">
      <c r="A8" s="65"/>
      <c r="C8" t="s">
        <v>52</v>
      </c>
      <c r="D8" t="s">
        <v>53</v>
      </c>
      <c r="F8" s="14">
        <v>3.75</v>
      </c>
      <c r="G8" s="14">
        <v>3.75</v>
      </c>
      <c r="H8" s="14"/>
      <c r="J8" s="14"/>
      <c r="K8" s="21"/>
      <c r="L8" s="26"/>
      <c r="N8" s="23">
        <f t="shared" si="1"/>
        <v>7.5</v>
      </c>
      <c r="O8" s="23">
        <f t="shared" si="0"/>
        <v>7.5</v>
      </c>
      <c r="P8" s="12"/>
      <c r="T8" s="2"/>
      <c r="U8" s="2"/>
    </row>
    <row r="9" spans="1:23" ht="15" customHeight="1" x14ac:dyDescent="0.35">
      <c r="A9" s="65"/>
      <c r="C9" t="s">
        <v>54</v>
      </c>
      <c r="D9" t="s">
        <v>49</v>
      </c>
      <c r="F9" s="14">
        <v>1.25</v>
      </c>
      <c r="G9" s="14">
        <v>12.5</v>
      </c>
      <c r="H9" s="14">
        <v>2.75</v>
      </c>
      <c r="I9" s="51">
        <v>6.25</v>
      </c>
      <c r="J9" s="14">
        <v>1</v>
      </c>
      <c r="K9" s="21" t="s">
        <v>11</v>
      </c>
      <c r="L9" s="26">
        <v>0.3</v>
      </c>
      <c r="N9" s="23">
        <f t="shared" si="1"/>
        <v>17.5</v>
      </c>
      <c r="O9" s="23">
        <f t="shared" si="0"/>
        <v>17.5</v>
      </c>
      <c r="P9" s="12"/>
      <c r="T9" s="2"/>
      <c r="U9" s="2"/>
    </row>
    <row r="10" spans="1:23" x14ac:dyDescent="0.35">
      <c r="A10" s="65"/>
      <c r="C10" t="s">
        <v>55</v>
      </c>
      <c r="D10" t="s">
        <v>56</v>
      </c>
      <c r="F10" s="14">
        <v>1.25</v>
      </c>
      <c r="G10" s="14">
        <v>7.5</v>
      </c>
      <c r="H10" s="14"/>
      <c r="J10" s="14">
        <v>0.5</v>
      </c>
      <c r="K10" s="21" t="s">
        <v>5</v>
      </c>
      <c r="L10" s="26">
        <v>0.3</v>
      </c>
      <c r="N10" s="23">
        <f t="shared" si="1"/>
        <v>9.25</v>
      </c>
      <c r="O10" s="23">
        <f t="shared" si="0"/>
        <v>9.25</v>
      </c>
      <c r="P10" s="12"/>
      <c r="T10" s="2"/>
      <c r="U10" s="2"/>
    </row>
    <row r="11" spans="1:23" x14ac:dyDescent="0.35">
      <c r="A11" s="65"/>
      <c r="B11" s="5" t="s">
        <v>99</v>
      </c>
      <c r="C11" s="5" t="s">
        <v>87</v>
      </c>
      <c r="D11" s="5" t="s">
        <v>145</v>
      </c>
      <c r="E11" s="5"/>
      <c r="F11" s="6"/>
      <c r="G11" s="6"/>
      <c r="H11" s="6"/>
      <c r="I11" s="54"/>
      <c r="J11" s="37"/>
      <c r="K11" s="20"/>
      <c r="L11" s="20"/>
      <c r="M11" s="6">
        <v>8</v>
      </c>
      <c r="N11" s="59">
        <f>SUM(N12:N17)</f>
        <v>99.25</v>
      </c>
      <c r="O11" s="59">
        <f>SUM(O12:O17)</f>
        <v>99.25</v>
      </c>
      <c r="P11" s="30"/>
      <c r="Q11" s="6"/>
      <c r="R11" s="6"/>
      <c r="S11" s="6"/>
      <c r="T11" s="7"/>
      <c r="U11" s="7"/>
    </row>
    <row r="12" spans="1:23" ht="15" customHeight="1" x14ac:dyDescent="0.35">
      <c r="A12" s="65"/>
      <c r="C12" t="s">
        <v>67</v>
      </c>
      <c r="D12" t="s">
        <v>63</v>
      </c>
      <c r="F12" s="60">
        <v>6.25</v>
      </c>
      <c r="G12" s="60">
        <v>3.75</v>
      </c>
      <c r="H12" s="60">
        <v>2.75</v>
      </c>
      <c r="J12" s="14">
        <v>1</v>
      </c>
      <c r="K12" s="21" t="s">
        <v>10</v>
      </c>
      <c r="L12" s="26">
        <v>0.15</v>
      </c>
      <c r="N12" s="23">
        <f t="shared" ref="N12:N17" si="2">SUM(F12:H12)+J12</f>
        <v>13.75</v>
      </c>
      <c r="O12" s="23">
        <f t="shared" ref="O12:O17" si="3">SUM(F12:H12)+J12</f>
        <v>13.75</v>
      </c>
      <c r="P12" s="32"/>
      <c r="T12" s="2"/>
      <c r="U12" s="2"/>
    </row>
    <row r="13" spans="1:23" ht="15" customHeight="1" x14ac:dyDescent="0.35">
      <c r="A13" s="65"/>
      <c r="C13" t="s">
        <v>127</v>
      </c>
      <c r="F13" s="29">
        <v>5</v>
      </c>
      <c r="G13" s="29"/>
      <c r="H13" s="60">
        <f>2*2.75</f>
        <v>5.5</v>
      </c>
      <c r="J13" s="14"/>
      <c r="K13" s="21" t="s">
        <v>5</v>
      </c>
      <c r="L13" s="26">
        <v>0.1</v>
      </c>
      <c r="N13" s="23">
        <f t="shared" si="2"/>
        <v>10.5</v>
      </c>
      <c r="O13" s="23">
        <f t="shared" si="3"/>
        <v>10.5</v>
      </c>
      <c r="P13" s="32"/>
      <c r="T13" s="2"/>
      <c r="U13" s="2"/>
    </row>
    <row r="14" spans="1:23" x14ac:dyDescent="0.35">
      <c r="A14" s="65"/>
      <c r="C14" t="s">
        <v>68</v>
      </c>
      <c r="D14" t="s">
        <v>64</v>
      </c>
      <c r="F14" s="60">
        <v>10</v>
      </c>
      <c r="G14" s="60">
        <v>11.25</v>
      </c>
      <c r="H14" s="60"/>
      <c r="J14" s="14">
        <v>1.5</v>
      </c>
      <c r="K14" s="21" t="s">
        <v>11</v>
      </c>
      <c r="L14" s="26">
        <v>0.2</v>
      </c>
      <c r="N14" s="23">
        <f t="shared" si="2"/>
        <v>22.75</v>
      </c>
      <c r="O14" s="23">
        <f t="shared" si="3"/>
        <v>22.75</v>
      </c>
      <c r="P14" s="33"/>
      <c r="T14" s="2"/>
      <c r="U14" s="2"/>
    </row>
    <row r="15" spans="1:23" x14ac:dyDescent="0.35">
      <c r="A15" s="65"/>
      <c r="C15" t="s">
        <v>69</v>
      </c>
      <c r="D15" t="s">
        <v>65</v>
      </c>
      <c r="F15" s="60">
        <v>6.25</v>
      </c>
      <c r="G15" s="60"/>
      <c r="H15" s="60">
        <v>8.25</v>
      </c>
      <c r="J15" s="14">
        <v>1</v>
      </c>
      <c r="K15" s="21" t="s">
        <v>12</v>
      </c>
      <c r="L15" s="26">
        <v>0.15</v>
      </c>
      <c r="N15" s="23">
        <f t="shared" si="2"/>
        <v>15.5</v>
      </c>
      <c r="O15" s="23">
        <f t="shared" si="3"/>
        <v>15.5</v>
      </c>
      <c r="P15" s="34"/>
      <c r="T15" s="2"/>
      <c r="U15" s="2"/>
    </row>
    <row r="16" spans="1:23" x14ac:dyDescent="0.35">
      <c r="A16" s="65"/>
      <c r="C16" t="s">
        <v>74</v>
      </c>
      <c r="D16" t="s">
        <v>78</v>
      </c>
      <c r="F16" s="29">
        <f>12.5-2.5</f>
        <v>10</v>
      </c>
      <c r="G16" s="29">
        <v>5</v>
      </c>
      <c r="H16" s="60">
        <f>11-2.75</f>
        <v>8.25</v>
      </c>
      <c r="I16" s="51">
        <f>2.75</f>
        <v>2.75</v>
      </c>
      <c r="J16" s="14"/>
      <c r="K16" s="21" t="s">
        <v>5</v>
      </c>
      <c r="L16" s="26">
        <v>0.25</v>
      </c>
      <c r="N16" s="23">
        <f>SUM(F16:H16)+J16</f>
        <v>23.25</v>
      </c>
      <c r="O16" s="23">
        <f t="shared" si="3"/>
        <v>23.25</v>
      </c>
      <c r="P16" s="33"/>
      <c r="T16" s="2"/>
      <c r="U16" s="2"/>
    </row>
    <row r="17" spans="1:21" x14ac:dyDescent="0.35">
      <c r="A17" s="65"/>
      <c r="C17" t="s">
        <v>70</v>
      </c>
      <c r="D17" t="s">
        <v>66</v>
      </c>
      <c r="F17" s="60">
        <v>7.5</v>
      </c>
      <c r="G17" s="60">
        <v>5</v>
      </c>
      <c r="H17" s="60"/>
      <c r="J17" s="14">
        <v>1</v>
      </c>
      <c r="K17" s="21" t="s">
        <v>13</v>
      </c>
      <c r="L17" s="26">
        <v>0.15</v>
      </c>
      <c r="N17" s="23">
        <f t="shared" si="2"/>
        <v>13.5</v>
      </c>
      <c r="O17" s="23">
        <f t="shared" si="3"/>
        <v>13.5</v>
      </c>
      <c r="P17" s="33"/>
      <c r="T17" s="2"/>
      <c r="U17" s="2"/>
    </row>
    <row r="18" spans="1:21" x14ac:dyDescent="0.35">
      <c r="A18" s="65"/>
      <c r="B18" s="5" t="s">
        <v>100</v>
      </c>
      <c r="C18" s="5" t="s">
        <v>88</v>
      </c>
      <c r="D18" s="5" t="s">
        <v>140</v>
      </c>
      <c r="E18" s="5"/>
      <c r="F18" s="6"/>
      <c r="G18" s="6"/>
      <c r="H18" s="6"/>
      <c r="I18" s="54"/>
      <c r="J18" s="37"/>
      <c r="K18" s="20"/>
      <c r="L18" s="20"/>
      <c r="M18" s="6">
        <v>5</v>
      </c>
      <c r="N18" s="7">
        <f>SUM(N19:N23)</f>
        <v>60.25</v>
      </c>
      <c r="O18" s="7">
        <f>SUM(O19:O23)</f>
        <v>60.5</v>
      </c>
      <c r="P18" s="30"/>
      <c r="Q18" s="6"/>
      <c r="R18" s="6"/>
      <c r="S18" s="6"/>
      <c r="T18" s="7"/>
      <c r="U18" s="7"/>
    </row>
    <row r="19" spans="1:21" ht="15" customHeight="1" x14ac:dyDescent="0.35">
      <c r="A19" s="65"/>
      <c r="C19" t="s">
        <v>71</v>
      </c>
      <c r="D19" t="s">
        <v>76</v>
      </c>
      <c r="F19" s="14">
        <v>13.75</v>
      </c>
      <c r="G19" s="14">
        <v>10</v>
      </c>
      <c r="H19" s="2">
        <v>5.5</v>
      </c>
      <c r="J19" s="14">
        <v>1</v>
      </c>
      <c r="K19" s="21" t="s">
        <v>10</v>
      </c>
      <c r="L19" s="26">
        <v>0.5</v>
      </c>
      <c r="N19" s="23">
        <f>SUM(F19:H19)+J19</f>
        <v>30.25</v>
      </c>
      <c r="O19" s="23">
        <f>SUM(F19:H19)+J19</f>
        <v>30.25</v>
      </c>
      <c r="P19" s="31"/>
      <c r="U19" s="1"/>
    </row>
    <row r="20" spans="1:21" ht="15" customHeight="1" x14ac:dyDescent="0.35">
      <c r="A20" s="65"/>
      <c r="C20" t="s">
        <v>72</v>
      </c>
      <c r="D20" t="s">
        <v>51</v>
      </c>
      <c r="F20" s="14"/>
      <c r="G20" s="14">
        <v>5</v>
      </c>
      <c r="H20" s="2">
        <v>2.75</v>
      </c>
      <c r="J20" s="14"/>
      <c r="K20" s="21"/>
      <c r="L20" s="26"/>
      <c r="N20" s="23"/>
      <c r="O20" s="23">
        <f>SUM(F20:H20)+J20</f>
        <v>7.75</v>
      </c>
      <c r="P20" s="31"/>
      <c r="U20" s="1"/>
    </row>
    <row r="21" spans="1:21" ht="15" customHeight="1" x14ac:dyDescent="0.35">
      <c r="A21" s="65"/>
      <c r="C21" t="s">
        <v>73</v>
      </c>
      <c r="D21" t="s">
        <v>77</v>
      </c>
      <c r="F21" s="14"/>
      <c r="G21" s="14">
        <v>7.5</v>
      </c>
      <c r="J21" s="14"/>
      <c r="K21" s="21"/>
      <c r="L21" s="26"/>
      <c r="N21" s="23">
        <f>SUM(F21:H21)+J21</f>
        <v>7.5</v>
      </c>
      <c r="O21" s="23"/>
      <c r="P21" s="31"/>
      <c r="U21" s="1"/>
    </row>
    <row r="22" spans="1:21" ht="15" customHeight="1" x14ac:dyDescent="0.35">
      <c r="A22" s="65"/>
      <c r="C22" t="s">
        <v>75</v>
      </c>
      <c r="D22" t="s">
        <v>79</v>
      </c>
      <c r="F22" s="14">
        <v>2.5</v>
      </c>
      <c r="G22" s="14"/>
      <c r="H22" s="2">
        <v>16.5</v>
      </c>
      <c r="J22" s="14">
        <v>1</v>
      </c>
      <c r="K22" s="21" t="s">
        <v>11</v>
      </c>
      <c r="L22" s="26">
        <v>0.3</v>
      </c>
      <c r="N22" s="23">
        <f>SUM(F22:H22)+J22</f>
        <v>20</v>
      </c>
      <c r="O22" s="23">
        <f>SUM(F22:H22)+J22</f>
        <v>20</v>
      </c>
      <c r="P22" s="35"/>
      <c r="U22" s="1"/>
    </row>
    <row r="23" spans="1:21" ht="15" customHeight="1" x14ac:dyDescent="0.35">
      <c r="A23" s="65"/>
      <c r="C23" t="s">
        <v>141</v>
      </c>
      <c r="D23" t="s">
        <v>80</v>
      </c>
      <c r="F23" s="14"/>
      <c r="G23" s="14">
        <v>2.5</v>
      </c>
      <c r="I23" s="51">
        <v>7.5</v>
      </c>
      <c r="J23" s="14"/>
      <c r="K23" s="21" t="s">
        <v>131</v>
      </c>
      <c r="L23" s="26">
        <v>0.2</v>
      </c>
      <c r="N23" s="23">
        <f>SUM(F23:H23)+J23</f>
        <v>2.5</v>
      </c>
      <c r="O23" s="23">
        <f>SUM(F23:H23)+J23</f>
        <v>2.5</v>
      </c>
      <c r="P23" s="31"/>
      <c r="U23" s="1"/>
    </row>
    <row r="24" spans="1:21" ht="15" customHeight="1" x14ac:dyDescent="0.35">
      <c r="A24" s="65"/>
      <c r="B24" s="5" t="s">
        <v>101</v>
      </c>
      <c r="C24" s="5" t="s">
        <v>89</v>
      </c>
      <c r="D24" s="5" t="s">
        <v>146</v>
      </c>
      <c r="E24" s="5"/>
      <c r="F24" s="6"/>
      <c r="G24" s="6"/>
      <c r="H24" s="6"/>
      <c r="I24" s="54"/>
      <c r="J24" s="37"/>
      <c r="K24" s="20"/>
      <c r="L24" s="20"/>
      <c r="M24" s="6">
        <v>3</v>
      </c>
      <c r="N24" s="7">
        <f>N25+N26</f>
        <v>39</v>
      </c>
      <c r="O24" s="7">
        <f>O25+O26</f>
        <v>39</v>
      </c>
      <c r="P24" s="46"/>
      <c r="Q24" s="6"/>
      <c r="R24" s="6"/>
      <c r="S24" s="6"/>
      <c r="T24" s="7"/>
      <c r="U24" s="7"/>
    </row>
    <row r="25" spans="1:21" ht="15" customHeight="1" x14ac:dyDescent="0.35">
      <c r="A25" s="65"/>
      <c r="C25" t="s">
        <v>81</v>
      </c>
      <c r="D25" t="s">
        <v>83</v>
      </c>
      <c r="F25" s="14">
        <v>7.5</v>
      </c>
      <c r="G25" s="14">
        <v>8.75</v>
      </c>
      <c r="H25" s="2">
        <v>11</v>
      </c>
      <c r="J25" s="14">
        <v>1</v>
      </c>
      <c r="K25" s="21" t="s">
        <v>128</v>
      </c>
      <c r="L25" s="26">
        <v>0.6</v>
      </c>
      <c r="N25" s="23">
        <f>SUM(F25:H25)+J25</f>
        <v>28.25</v>
      </c>
      <c r="O25" s="23">
        <f>SUM(F25:H25)+J25</f>
        <v>28.25</v>
      </c>
      <c r="P25" s="12"/>
      <c r="U25" s="1"/>
    </row>
    <row r="26" spans="1:21" x14ac:dyDescent="0.35">
      <c r="A26" s="65"/>
      <c r="C26" t="s">
        <v>82</v>
      </c>
      <c r="D26" t="s">
        <v>76</v>
      </c>
      <c r="F26" s="14"/>
      <c r="G26" s="14">
        <v>2.5</v>
      </c>
      <c r="H26" s="2">
        <v>8.25</v>
      </c>
      <c r="J26" s="14"/>
      <c r="K26" s="21" t="s">
        <v>11</v>
      </c>
      <c r="L26" s="26">
        <v>0.4</v>
      </c>
      <c r="N26" s="23">
        <f>SUM(F26:H26)+J26</f>
        <v>10.75</v>
      </c>
      <c r="O26" s="23">
        <f>SUM(F26:H26)+J26</f>
        <v>10.75</v>
      </c>
      <c r="P26" s="12"/>
      <c r="U26" s="1"/>
    </row>
    <row r="27" spans="1:21" x14ac:dyDescent="0.35">
      <c r="A27" s="65"/>
      <c r="B27" s="17" t="s">
        <v>60</v>
      </c>
      <c r="C27" s="17" t="s">
        <v>18</v>
      </c>
      <c r="D27" s="17" t="s">
        <v>31</v>
      </c>
      <c r="E27" s="17"/>
      <c r="F27" s="15"/>
      <c r="G27" s="15"/>
      <c r="H27" s="15"/>
      <c r="I27" s="55"/>
      <c r="J27" s="15"/>
      <c r="K27" s="22"/>
      <c r="L27" s="28"/>
      <c r="M27" s="15">
        <v>5</v>
      </c>
      <c r="N27" s="50">
        <f>SUM(N28:N31)</f>
        <v>63.25</v>
      </c>
      <c r="O27" s="16">
        <f>SUM(O28:O31)</f>
        <v>63.25</v>
      </c>
      <c r="P27" s="13"/>
      <c r="Q27" s="18"/>
      <c r="R27" s="18"/>
      <c r="S27" s="18"/>
      <c r="T27" s="11"/>
    </row>
    <row r="28" spans="1:21" x14ac:dyDescent="0.35">
      <c r="A28" s="65"/>
      <c r="C28" t="s">
        <v>19</v>
      </c>
      <c r="D28" t="s">
        <v>32</v>
      </c>
      <c r="G28" s="14">
        <v>13.75</v>
      </c>
      <c r="K28" s="21" t="s">
        <v>10</v>
      </c>
      <c r="L28" s="26" t="s">
        <v>35</v>
      </c>
      <c r="N28" s="23">
        <f>SUM(G28:H28)+J28</f>
        <v>13.75</v>
      </c>
      <c r="O28" s="23">
        <f>SUM(G28:H28)+J28</f>
        <v>13.75</v>
      </c>
      <c r="P28" s="12"/>
    </row>
    <row r="29" spans="1:21" x14ac:dyDescent="0.35">
      <c r="A29" s="65"/>
      <c r="C29" t="s">
        <v>20</v>
      </c>
      <c r="D29" t="s">
        <v>33</v>
      </c>
      <c r="G29" s="14">
        <v>13.75</v>
      </c>
      <c r="K29" s="21" t="s">
        <v>11</v>
      </c>
      <c r="L29" s="26" t="s">
        <v>36</v>
      </c>
      <c r="N29" s="23">
        <f>SUM(G29:H29)+J29</f>
        <v>13.75</v>
      </c>
      <c r="O29" s="23">
        <f>SUM(G29:H29)+J29</f>
        <v>13.75</v>
      </c>
      <c r="P29" s="12"/>
    </row>
    <row r="30" spans="1:21" x14ac:dyDescent="0.35">
      <c r="A30" s="65"/>
      <c r="C30" t="s">
        <v>21</v>
      </c>
      <c r="D30" t="s">
        <v>32</v>
      </c>
      <c r="G30" s="14">
        <v>13.25</v>
      </c>
      <c r="K30" s="21" t="s">
        <v>12</v>
      </c>
      <c r="L30" s="26" t="s">
        <v>36</v>
      </c>
      <c r="N30" s="23">
        <f>SUM(G30:H30)+J30</f>
        <v>13.25</v>
      </c>
      <c r="O30" s="23">
        <f>SUM(G30:H30)+J30</f>
        <v>13.25</v>
      </c>
    </row>
    <row r="31" spans="1:21" x14ac:dyDescent="0.35">
      <c r="A31" s="65"/>
      <c r="B31" s="17" t="s">
        <v>59</v>
      </c>
      <c r="C31" t="s">
        <v>30</v>
      </c>
      <c r="D31" t="s">
        <v>34</v>
      </c>
      <c r="F31" s="14"/>
      <c r="G31" s="14">
        <f>25-2*1.25</f>
        <v>22.5</v>
      </c>
      <c r="K31" s="21" t="s">
        <v>13</v>
      </c>
      <c r="L31" s="26" t="s">
        <v>46</v>
      </c>
      <c r="N31" s="23">
        <f t="shared" ref="N31:N34" si="4">SUM(F31:H31)+J31</f>
        <v>22.5</v>
      </c>
      <c r="O31" s="23">
        <f t="shared" ref="O31" si="5">SUM(F31:H31)+J31</f>
        <v>22.5</v>
      </c>
    </row>
    <row r="32" spans="1:21" x14ac:dyDescent="0.35">
      <c r="A32" s="65"/>
      <c r="B32" s="17" t="s">
        <v>58</v>
      </c>
      <c r="C32" s="17" t="s">
        <v>90</v>
      </c>
      <c r="D32" s="17" t="s">
        <v>22</v>
      </c>
      <c r="E32" s="17"/>
      <c r="F32" s="15"/>
      <c r="G32" s="15"/>
      <c r="H32" s="15"/>
      <c r="I32" s="55"/>
      <c r="J32" s="15"/>
      <c r="K32" s="22"/>
      <c r="L32" s="28"/>
      <c r="M32" s="15">
        <v>3</v>
      </c>
      <c r="N32" s="16">
        <f>SUM(N33:N34)</f>
        <v>27.75</v>
      </c>
      <c r="O32" s="16">
        <f>SUM(O33:O34)</f>
        <v>27.75</v>
      </c>
    </row>
    <row r="33" spans="1:21" x14ac:dyDescent="0.35">
      <c r="A33" s="65"/>
      <c r="C33" t="s">
        <v>25</v>
      </c>
      <c r="D33" t="s">
        <v>23</v>
      </c>
      <c r="F33" s="14"/>
      <c r="G33" s="14">
        <v>25</v>
      </c>
      <c r="K33" s="21" t="s">
        <v>10</v>
      </c>
      <c r="L33" s="26">
        <v>0.5</v>
      </c>
      <c r="N33" s="23">
        <f t="shared" si="4"/>
        <v>25</v>
      </c>
      <c r="O33" s="23">
        <f>SUM(F33:H33)+J33</f>
        <v>25</v>
      </c>
    </row>
    <row r="34" spans="1:21" ht="15" thickBot="1" x14ac:dyDescent="0.4">
      <c r="A34" s="65"/>
      <c r="B34" s="38"/>
      <c r="C34" s="38" t="s">
        <v>24</v>
      </c>
      <c r="D34" s="38" t="s">
        <v>37</v>
      </c>
      <c r="E34" s="38"/>
      <c r="F34" s="39"/>
      <c r="G34" s="39">
        <v>2.75</v>
      </c>
      <c r="H34" s="40"/>
      <c r="I34" s="56"/>
      <c r="J34" s="40"/>
      <c r="K34" s="41" t="s">
        <v>11</v>
      </c>
      <c r="L34" s="42">
        <v>0.5</v>
      </c>
      <c r="M34" s="40"/>
      <c r="N34" s="43">
        <f t="shared" si="4"/>
        <v>2.75</v>
      </c>
      <c r="O34" s="43">
        <f>SUM(F34:H34)+J34</f>
        <v>2.75</v>
      </c>
    </row>
    <row r="35" spans="1:21" x14ac:dyDescent="0.35">
      <c r="T35" s="4"/>
      <c r="U35" s="4"/>
    </row>
    <row r="36" spans="1:21" x14ac:dyDescent="0.35">
      <c r="F36" s="45">
        <f>SUM(F4:F26)/$N$36</f>
        <v>0.30969479353680429</v>
      </c>
      <c r="G36" s="45">
        <f>1-(F36+H36+J36)</f>
        <v>0.37612208258527835</v>
      </c>
      <c r="H36" s="45">
        <f>SUM(H4:H26)/$N$36</f>
        <v>0.27648114901256732</v>
      </c>
      <c r="J36" s="44">
        <f>SUM(J4:J26)/N36</f>
        <v>3.7701974865350089E-2</v>
      </c>
      <c r="K36" s="66" t="s">
        <v>29</v>
      </c>
      <c r="L36" s="66"/>
      <c r="M36" s="3" t="s">
        <v>26</v>
      </c>
      <c r="N36" s="4">
        <f>N3+N11+N18+N24</f>
        <v>278.5</v>
      </c>
      <c r="O36" s="4">
        <f>O3+O11+O18+O24</f>
        <v>283.75</v>
      </c>
      <c r="P36" s="19"/>
      <c r="Q36" s="3"/>
      <c r="R36" s="3"/>
      <c r="S36" s="3"/>
      <c r="T36" s="4"/>
      <c r="U36" s="4"/>
    </row>
    <row r="37" spans="1:21" x14ac:dyDescent="0.35">
      <c r="F37" s="44"/>
      <c r="G37" s="44"/>
      <c r="H37" s="44"/>
      <c r="K37" s="66"/>
      <c r="L37" s="66"/>
      <c r="M37" s="3" t="s">
        <v>27</v>
      </c>
      <c r="N37" s="4">
        <f>N27+N32</f>
        <v>91</v>
      </c>
      <c r="O37" s="4">
        <f>O27+O32</f>
        <v>91</v>
      </c>
      <c r="P37" s="19"/>
      <c r="Q37" s="3"/>
      <c r="R37" s="3"/>
      <c r="S37" s="3"/>
      <c r="T37" s="4"/>
    </row>
    <row r="38" spans="1:21" x14ac:dyDescent="0.35">
      <c r="K38" s="66"/>
      <c r="L38" s="66"/>
      <c r="M38" s="3" t="s">
        <v>28</v>
      </c>
      <c r="N38" s="4">
        <f>N36+N37</f>
        <v>369.5</v>
      </c>
      <c r="O38" s="4">
        <f>O36+O37</f>
        <v>374.75</v>
      </c>
      <c r="P38" s="4"/>
      <c r="Q38" s="3"/>
      <c r="R38" s="3"/>
      <c r="S38" s="3"/>
      <c r="T38" s="4"/>
    </row>
    <row r="39" spans="1:21" x14ac:dyDescent="0.35">
      <c r="L39" s="2" t="s">
        <v>8</v>
      </c>
      <c r="M39" s="2">
        <f>SUM(M3:M34)</f>
        <v>30</v>
      </c>
    </row>
    <row r="41" spans="1:21" x14ac:dyDescent="0.35">
      <c r="P41" s="19"/>
    </row>
    <row r="42" spans="1:21" x14ac:dyDescent="0.35">
      <c r="L42" s="51"/>
      <c r="P42" s="19"/>
    </row>
    <row r="43" spans="1:21" x14ac:dyDescent="0.35">
      <c r="L43" s="51"/>
      <c r="M43" s="3"/>
      <c r="N43" s="4"/>
      <c r="O43" s="4"/>
      <c r="P43" s="4"/>
    </row>
    <row r="44" spans="1:21" x14ac:dyDescent="0.35">
      <c r="L44" s="51"/>
      <c r="M44" s="3"/>
      <c r="N44" s="4"/>
      <c r="O44" s="4"/>
    </row>
    <row r="45" spans="1:21" x14ac:dyDescent="0.35">
      <c r="L45" s="51"/>
      <c r="M45" s="3"/>
      <c r="N45" s="4"/>
      <c r="O45" s="4"/>
    </row>
    <row r="46" spans="1:21" x14ac:dyDescent="0.35">
      <c r="L46" s="51"/>
    </row>
  </sheetData>
  <mergeCells count="5">
    <mergeCell ref="A2:A34"/>
    <mergeCell ref="K36:L38"/>
    <mergeCell ref="K5:K7"/>
    <mergeCell ref="L5:L7"/>
    <mergeCell ref="J5:J7"/>
  </mergeCells>
  <pageMargins left="0.7" right="0.7" top="0.75" bottom="0.75" header="0.3" footer="0.3"/>
  <pageSetup paperSize="9" orientation="portrait" r:id="rId1"/>
  <ignoredErrors>
    <ignoredError sqref="N18:O18 N24:O24 O27 N32:O32 G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2"/>
  <sheetViews>
    <sheetView topLeftCell="F19" workbookViewId="0">
      <selection activeCell="P18" sqref="P18"/>
    </sheetView>
  </sheetViews>
  <sheetFormatPr baseColWidth="10" defaultRowHeight="14.5" x14ac:dyDescent="0.35"/>
  <cols>
    <col min="1" max="1" width="10.453125" bestFit="1" customWidth="1"/>
    <col min="2" max="2" width="10.26953125" bestFit="1" customWidth="1"/>
    <col min="3" max="3" width="56.81640625" bestFit="1" customWidth="1"/>
    <col min="4" max="4" width="13.453125" customWidth="1"/>
    <col min="5" max="5" width="7.1796875" customWidth="1"/>
    <col min="6" max="8" width="6.54296875" style="2" customWidth="1"/>
    <col min="9" max="9" width="6.54296875" style="51" customWidth="1"/>
    <col min="10" max="10" width="6.54296875" style="2" customWidth="1"/>
    <col min="11" max="11" width="10.81640625" style="2" bestFit="1" customWidth="1"/>
    <col min="12" max="12" width="8.54296875" style="2" bestFit="1" customWidth="1"/>
    <col min="13" max="13" width="6.54296875" style="2" customWidth="1"/>
    <col min="14" max="15" width="11.453125" style="1"/>
    <col min="16" max="16" width="40" style="1" customWidth="1"/>
    <col min="17" max="19" width="6.54296875" style="2" customWidth="1"/>
    <col min="20" max="20" width="11.453125" style="1"/>
  </cols>
  <sheetData>
    <row r="1" spans="1:23" x14ac:dyDescent="0.35">
      <c r="P1" s="12"/>
    </row>
    <row r="2" spans="1:23" x14ac:dyDescent="0.35">
      <c r="A2" s="65" t="s">
        <v>125</v>
      </c>
      <c r="B2" s="8" t="s">
        <v>0</v>
      </c>
      <c r="C2" s="8" t="s">
        <v>2</v>
      </c>
      <c r="D2" s="8" t="s">
        <v>1</v>
      </c>
      <c r="E2" s="8" t="s">
        <v>17</v>
      </c>
      <c r="F2" s="9" t="s">
        <v>3</v>
      </c>
      <c r="G2" s="9" t="s">
        <v>4</v>
      </c>
      <c r="H2" s="9" t="s">
        <v>5</v>
      </c>
      <c r="I2" s="52" t="s">
        <v>14</v>
      </c>
      <c r="J2" s="9" t="s">
        <v>6</v>
      </c>
      <c r="K2" s="9" t="s">
        <v>132</v>
      </c>
      <c r="L2" s="9" t="s">
        <v>7</v>
      </c>
      <c r="M2" s="9" t="s">
        <v>8</v>
      </c>
      <c r="N2" s="10" t="s">
        <v>122</v>
      </c>
      <c r="O2" s="10" t="s">
        <v>123</v>
      </c>
      <c r="P2" s="30"/>
      <c r="Q2" s="9"/>
      <c r="R2" s="9"/>
      <c r="S2" s="9"/>
      <c r="T2" s="10"/>
      <c r="U2" s="10"/>
      <c r="V2" s="9" t="s">
        <v>15</v>
      </c>
      <c r="W2" s="9" t="s">
        <v>16</v>
      </c>
    </row>
    <row r="3" spans="1:23" ht="15" customHeight="1" x14ac:dyDescent="0.35">
      <c r="A3" s="65"/>
      <c r="B3" s="5" t="s">
        <v>95</v>
      </c>
      <c r="C3" s="5" t="s">
        <v>91</v>
      </c>
      <c r="D3" s="5" t="s">
        <v>148</v>
      </c>
      <c r="E3" s="6"/>
      <c r="F3" s="6"/>
      <c r="G3" s="6"/>
      <c r="H3" s="6"/>
      <c r="I3" s="53"/>
      <c r="J3" s="48"/>
      <c r="K3" s="20"/>
      <c r="L3" s="20"/>
      <c r="M3" s="6">
        <v>5</v>
      </c>
      <c r="N3" s="24">
        <f>SUM(N4:N7)</f>
        <v>63.25</v>
      </c>
      <c r="O3" s="24">
        <f>SUM(O4:O7)</f>
        <v>63.25</v>
      </c>
      <c r="P3" s="13"/>
      <c r="Q3" s="6"/>
      <c r="R3" s="6"/>
      <c r="S3" s="6"/>
      <c r="T3" s="7"/>
      <c r="U3" s="7"/>
      <c r="V3">
        <v>2</v>
      </c>
      <c r="W3">
        <v>3</v>
      </c>
    </row>
    <row r="4" spans="1:23" ht="15" customHeight="1" x14ac:dyDescent="0.35">
      <c r="A4" s="65"/>
      <c r="C4" t="s">
        <v>84</v>
      </c>
      <c r="D4" t="s">
        <v>78</v>
      </c>
      <c r="E4" s="2"/>
      <c r="F4" s="2">
        <v>1.25</v>
      </c>
      <c r="G4" s="14">
        <v>3.75</v>
      </c>
      <c r="H4" s="14"/>
      <c r="J4" s="14"/>
      <c r="K4" s="21"/>
      <c r="L4" s="26"/>
      <c r="N4" s="23">
        <f>SUM(F4:H4)+J4</f>
        <v>5</v>
      </c>
      <c r="O4" s="23">
        <f>SUM(F4:H4)+J4</f>
        <v>5</v>
      </c>
      <c r="P4" s="34"/>
      <c r="U4" s="1"/>
    </row>
    <row r="5" spans="1:23" ht="15" customHeight="1" x14ac:dyDescent="0.35">
      <c r="A5" s="65"/>
      <c r="C5" t="s">
        <v>85</v>
      </c>
      <c r="D5" t="s">
        <v>119</v>
      </c>
      <c r="E5" s="2"/>
      <c r="F5" s="2">
        <v>10</v>
      </c>
      <c r="G5" s="14">
        <v>2.5</v>
      </c>
      <c r="H5" s="14"/>
      <c r="J5" s="14">
        <v>1</v>
      </c>
      <c r="K5" s="21" t="s">
        <v>10</v>
      </c>
      <c r="L5" s="26">
        <v>0.33</v>
      </c>
      <c r="N5" s="23">
        <f t="shared" ref="N5" si="0">SUM(F5:H5)+J5</f>
        <v>13.5</v>
      </c>
      <c r="O5" s="23">
        <f t="shared" ref="O5:O6" si="1">SUM(F5:H5)+J5</f>
        <v>13.5</v>
      </c>
      <c r="P5" s="34"/>
      <c r="U5" s="1"/>
    </row>
    <row r="6" spans="1:23" ht="15" customHeight="1" x14ac:dyDescent="0.35">
      <c r="A6" s="65"/>
      <c r="C6" t="s">
        <v>86</v>
      </c>
      <c r="D6" t="s">
        <v>78</v>
      </c>
      <c r="E6" s="2"/>
      <c r="F6" s="2">
        <f>12.5-2.5</f>
        <v>10</v>
      </c>
      <c r="G6" s="14">
        <v>3.75</v>
      </c>
      <c r="H6" s="14"/>
      <c r="J6" s="14">
        <v>1</v>
      </c>
      <c r="K6" s="21" t="s">
        <v>11</v>
      </c>
      <c r="L6" s="26">
        <v>0.33</v>
      </c>
      <c r="N6" s="23">
        <f>SUM(F6:H6)+J6</f>
        <v>14.75</v>
      </c>
      <c r="O6" s="23">
        <f t="shared" si="1"/>
        <v>14.75</v>
      </c>
      <c r="P6" s="33"/>
      <c r="U6" s="1"/>
    </row>
    <row r="7" spans="1:23" x14ac:dyDescent="0.35">
      <c r="A7" s="65"/>
      <c r="C7" t="s">
        <v>134</v>
      </c>
      <c r="D7" t="s">
        <v>120</v>
      </c>
      <c r="E7" s="2"/>
      <c r="F7" s="2">
        <v>2.5</v>
      </c>
      <c r="G7" s="14"/>
      <c r="H7" s="14">
        <f>38.5-4*2.75</f>
        <v>27.5</v>
      </c>
      <c r="I7" s="51">
        <f>4*2.75</f>
        <v>11</v>
      </c>
      <c r="J7" s="14"/>
      <c r="K7" s="21" t="s">
        <v>5</v>
      </c>
      <c r="L7" s="26">
        <v>0.34</v>
      </c>
      <c r="N7" s="23">
        <f>SUM(F7:H7)+J7</f>
        <v>30</v>
      </c>
      <c r="O7" s="23">
        <f>SUM(F7:H7)+J7</f>
        <v>30</v>
      </c>
      <c r="P7" s="33"/>
      <c r="U7" s="1"/>
    </row>
    <row r="8" spans="1:23" ht="15" customHeight="1" x14ac:dyDescent="0.35">
      <c r="A8" s="65"/>
      <c r="B8" s="5" t="s">
        <v>96</v>
      </c>
      <c r="C8" s="5" t="s">
        <v>92</v>
      </c>
      <c r="D8" s="5" t="s">
        <v>140</v>
      </c>
      <c r="E8" s="6"/>
      <c r="F8" s="6"/>
      <c r="G8" s="6"/>
      <c r="H8" s="6"/>
      <c r="I8" s="54"/>
      <c r="J8" s="37"/>
      <c r="K8" s="20"/>
      <c r="L8" s="20"/>
      <c r="M8" s="6">
        <v>5</v>
      </c>
      <c r="N8" s="24">
        <f>SUM(N9:N11)</f>
        <v>56.5</v>
      </c>
      <c r="O8" s="24">
        <f>SUM(O9:O11)</f>
        <v>56.5</v>
      </c>
      <c r="P8" s="30"/>
      <c r="Q8" s="6"/>
      <c r="R8" s="6"/>
      <c r="S8" s="6"/>
      <c r="T8" s="7"/>
      <c r="U8" s="7"/>
    </row>
    <row r="9" spans="1:23" x14ac:dyDescent="0.35">
      <c r="A9" s="65"/>
      <c r="C9" t="s">
        <v>102</v>
      </c>
      <c r="D9" t="s">
        <v>76</v>
      </c>
      <c r="E9" s="2"/>
      <c r="F9" s="2">
        <v>2.5</v>
      </c>
      <c r="G9" s="14">
        <f>17.5-7.5</f>
        <v>10</v>
      </c>
      <c r="H9" s="14">
        <v>15</v>
      </c>
      <c r="J9" s="14">
        <v>1</v>
      </c>
      <c r="K9" s="21" t="s">
        <v>10</v>
      </c>
      <c r="L9" s="26">
        <v>0.5</v>
      </c>
      <c r="N9" s="23">
        <f>SUM(F9:H9)+J9</f>
        <v>28.5</v>
      </c>
      <c r="O9" s="23">
        <f>SUM(F9:H9)+J9</f>
        <v>28.5</v>
      </c>
      <c r="P9" s="33"/>
      <c r="U9" s="1"/>
    </row>
    <row r="10" spans="1:23" ht="15" customHeight="1" x14ac:dyDescent="0.35">
      <c r="A10" s="65"/>
      <c r="C10" t="s">
        <v>116</v>
      </c>
      <c r="D10" t="s">
        <v>117</v>
      </c>
      <c r="E10" s="2"/>
      <c r="G10" s="2">
        <v>10</v>
      </c>
      <c r="H10" s="14"/>
      <c r="J10" s="14"/>
      <c r="K10" s="21" t="s">
        <v>147</v>
      </c>
      <c r="L10" s="26">
        <v>0.15</v>
      </c>
      <c r="N10" s="23">
        <f>SUM(F10:H10)+J10</f>
        <v>10</v>
      </c>
      <c r="O10" s="23">
        <f>SUM(F10:H10)+J10</f>
        <v>10</v>
      </c>
      <c r="P10" s="34"/>
      <c r="U10" s="1"/>
    </row>
    <row r="11" spans="1:23" ht="15" customHeight="1" x14ac:dyDescent="0.35">
      <c r="A11" s="65"/>
      <c r="C11" t="s">
        <v>118</v>
      </c>
      <c r="D11" t="s">
        <v>9</v>
      </c>
      <c r="E11" s="2"/>
      <c r="G11" s="2">
        <v>18</v>
      </c>
      <c r="H11" s="29"/>
      <c r="I11" s="51">
        <v>32</v>
      </c>
      <c r="J11" s="14"/>
      <c r="K11" s="21" t="s">
        <v>133</v>
      </c>
      <c r="L11" s="26">
        <v>0.35</v>
      </c>
      <c r="N11" s="23">
        <f>SUM(F11:H11)+J11</f>
        <v>18</v>
      </c>
      <c r="O11" s="23">
        <f>SUM(F11:H11)+J11</f>
        <v>18</v>
      </c>
      <c r="P11" s="34"/>
      <c r="U11" s="1"/>
    </row>
    <row r="12" spans="1:23" ht="15" customHeight="1" x14ac:dyDescent="0.35">
      <c r="A12" s="65"/>
      <c r="B12" s="5" t="s">
        <v>139</v>
      </c>
      <c r="C12" s="5" t="s">
        <v>129</v>
      </c>
      <c r="D12" s="5" t="s">
        <v>149</v>
      </c>
      <c r="E12" s="6"/>
      <c r="F12" s="6"/>
      <c r="G12" s="6"/>
      <c r="H12" s="6"/>
      <c r="I12" s="54"/>
      <c r="J12" s="37"/>
      <c r="K12" s="20"/>
      <c r="L12" s="27"/>
      <c r="M12" s="6">
        <v>4</v>
      </c>
      <c r="N12" s="24">
        <f>SUM(N13:N14)</f>
        <v>42.75</v>
      </c>
      <c r="O12" s="24">
        <f>SUM(O13:O14)</f>
        <v>42.75</v>
      </c>
      <c r="P12" s="30"/>
      <c r="Q12" s="6"/>
      <c r="R12" s="6"/>
      <c r="S12" s="6"/>
      <c r="T12" s="7"/>
      <c r="U12" s="7"/>
    </row>
    <row r="13" spans="1:23" x14ac:dyDescent="0.35">
      <c r="A13" s="65"/>
      <c r="C13" t="s">
        <v>103</v>
      </c>
      <c r="D13" t="s">
        <v>121</v>
      </c>
      <c r="E13" s="2"/>
      <c r="F13" s="2">
        <v>2.5</v>
      </c>
      <c r="G13" s="14">
        <v>13.75</v>
      </c>
      <c r="H13" s="14">
        <v>5.5</v>
      </c>
      <c r="J13" s="14">
        <v>1</v>
      </c>
      <c r="K13" s="21" t="s">
        <v>10</v>
      </c>
      <c r="L13" s="26">
        <v>0.5</v>
      </c>
      <c r="N13" s="23">
        <f>SUM(F13:H13)+J13</f>
        <v>22.75</v>
      </c>
      <c r="O13" s="23">
        <f>SUM(F13:H13)+J13</f>
        <v>22.75</v>
      </c>
      <c r="P13" s="34"/>
      <c r="U13" s="1"/>
    </row>
    <row r="14" spans="1:23" ht="15" customHeight="1" x14ac:dyDescent="0.35">
      <c r="A14" s="65"/>
      <c r="C14" t="s">
        <v>130</v>
      </c>
      <c r="D14" t="s">
        <v>49</v>
      </c>
      <c r="E14" s="2"/>
      <c r="G14" s="14"/>
      <c r="H14" s="14"/>
      <c r="J14" s="14">
        <v>1</v>
      </c>
      <c r="K14" s="21" t="s">
        <v>11</v>
      </c>
      <c r="L14" s="26">
        <v>0.5</v>
      </c>
      <c r="N14" s="23">
        <v>20</v>
      </c>
      <c r="O14" s="23">
        <v>20</v>
      </c>
      <c r="P14" s="34"/>
      <c r="U14" s="1"/>
    </row>
    <row r="15" spans="1:23" ht="15" customHeight="1" x14ac:dyDescent="0.35">
      <c r="A15" s="65"/>
      <c r="B15" s="5" t="s">
        <v>97</v>
      </c>
      <c r="C15" s="5" t="s">
        <v>93</v>
      </c>
      <c r="D15" s="5" t="s">
        <v>150</v>
      </c>
      <c r="E15" s="6"/>
      <c r="F15" s="6"/>
      <c r="G15" s="6"/>
      <c r="H15" s="6"/>
      <c r="I15" s="54"/>
      <c r="J15" s="37"/>
      <c r="K15" s="20"/>
      <c r="L15" s="27"/>
      <c r="M15" s="6">
        <v>5</v>
      </c>
      <c r="N15" s="24">
        <f>SUM(N16:N20)</f>
        <v>55</v>
      </c>
      <c r="O15" s="24">
        <f>SUM(O16:O20)</f>
        <v>55</v>
      </c>
      <c r="P15" s="30"/>
      <c r="Q15" s="6"/>
      <c r="R15" s="6"/>
      <c r="S15" s="6"/>
      <c r="T15" s="7"/>
      <c r="U15" s="7"/>
    </row>
    <row r="16" spans="1:23" ht="15" customHeight="1" x14ac:dyDescent="0.35">
      <c r="A16" s="65"/>
      <c r="C16" t="s">
        <v>104</v>
      </c>
      <c r="D16" t="s">
        <v>114</v>
      </c>
      <c r="E16" s="2"/>
      <c r="F16" s="2">
        <v>5</v>
      </c>
      <c r="G16" s="14">
        <v>5</v>
      </c>
      <c r="H16" s="14"/>
      <c r="J16" s="14">
        <v>1</v>
      </c>
      <c r="K16" s="21" t="s">
        <v>10</v>
      </c>
      <c r="L16" s="26">
        <v>0.33</v>
      </c>
      <c r="N16" s="23">
        <f t="shared" ref="N16:N18" si="2">SUM(F16:H16)+J16</f>
        <v>11</v>
      </c>
      <c r="O16" s="23">
        <f>SUM(F16:H16)+J16</f>
        <v>11</v>
      </c>
      <c r="P16" s="34"/>
      <c r="U16" s="1"/>
    </row>
    <row r="17" spans="1:21" x14ac:dyDescent="0.35">
      <c r="A17" s="65"/>
      <c r="C17" t="s">
        <v>105</v>
      </c>
      <c r="D17" t="s">
        <v>114</v>
      </c>
      <c r="E17" s="2"/>
      <c r="G17" s="14">
        <v>12.5</v>
      </c>
      <c r="H17" s="14"/>
      <c r="J17" s="14"/>
      <c r="K17" s="21"/>
      <c r="L17" s="26"/>
      <c r="N17" s="23">
        <f>SUM(F17:H17)+J17</f>
        <v>12.5</v>
      </c>
      <c r="O17" s="23"/>
      <c r="P17" s="32"/>
      <c r="U17" s="1"/>
    </row>
    <row r="18" spans="1:21" ht="15" customHeight="1" x14ac:dyDescent="0.35">
      <c r="A18" s="65"/>
      <c r="C18" t="s">
        <v>106</v>
      </c>
      <c r="D18" t="s">
        <v>115</v>
      </c>
      <c r="E18" s="2"/>
      <c r="F18" s="2">
        <v>5</v>
      </c>
      <c r="G18" s="14">
        <v>5</v>
      </c>
      <c r="H18" s="14"/>
      <c r="J18" s="14">
        <v>1</v>
      </c>
      <c r="K18" s="21" t="s">
        <v>11</v>
      </c>
      <c r="L18" s="26">
        <v>0.33</v>
      </c>
      <c r="N18" s="23">
        <f t="shared" si="2"/>
        <v>11</v>
      </c>
      <c r="O18" s="23">
        <f t="shared" ref="O18:O19" si="3">SUM(F18:H18)+J18</f>
        <v>11</v>
      </c>
      <c r="P18" s="33"/>
      <c r="U18" s="1"/>
    </row>
    <row r="19" spans="1:21" ht="15" customHeight="1" x14ac:dyDescent="0.35">
      <c r="A19" s="65"/>
      <c r="C19" t="s">
        <v>107</v>
      </c>
      <c r="D19" t="s">
        <v>115</v>
      </c>
      <c r="E19" s="2"/>
      <c r="G19" s="14">
        <v>12.5</v>
      </c>
      <c r="H19" s="14"/>
      <c r="J19" s="14"/>
      <c r="K19" s="21"/>
      <c r="L19" s="26"/>
      <c r="N19" s="23"/>
      <c r="O19" s="23">
        <f t="shared" si="3"/>
        <v>12.5</v>
      </c>
      <c r="P19" s="33"/>
      <c r="U19" s="1"/>
    </row>
    <row r="20" spans="1:21" ht="15" customHeight="1" x14ac:dyDescent="0.35">
      <c r="A20" s="65"/>
      <c r="C20" t="s">
        <v>108</v>
      </c>
      <c r="D20" t="s">
        <v>49</v>
      </c>
      <c r="E20" s="2"/>
      <c r="F20" s="2">
        <v>5</v>
      </c>
      <c r="G20" s="14">
        <v>6.25</v>
      </c>
      <c r="H20" s="14">
        <v>8.25</v>
      </c>
      <c r="J20" s="14">
        <v>1</v>
      </c>
      <c r="K20" s="21" t="s">
        <v>12</v>
      </c>
      <c r="L20" s="26">
        <v>0.34</v>
      </c>
      <c r="N20" s="23">
        <f t="shared" ref="N20" si="4">SUM(F20:H20)+J20</f>
        <v>20.5</v>
      </c>
      <c r="O20" s="23">
        <f>SUM(F20:H20)+J20</f>
        <v>20.5</v>
      </c>
      <c r="P20" s="34"/>
      <c r="U20" s="1"/>
    </row>
    <row r="21" spans="1:21" ht="15" customHeight="1" x14ac:dyDescent="0.35">
      <c r="A21" s="65"/>
      <c r="B21" s="5" t="s">
        <v>98</v>
      </c>
      <c r="C21" s="5" t="s">
        <v>94</v>
      </c>
      <c r="D21" s="5" t="s">
        <v>148</v>
      </c>
      <c r="E21" s="6"/>
      <c r="F21" s="6"/>
      <c r="G21" s="6"/>
      <c r="H21" s="6"/>
      <c r="I21" s="54"/>
      <c r="J21" s="36"/>
      <c r="K21" s="20"/>
      <c r="L21" s="27"/>
      <c r="M21" s="6">
        <v>4</v>
      </c>
      <c r="N21" s="24">
        <f>SUM(N22:N25)</f>
        <v>54.25</v>
      </c>
      <c r="O21" s="24">
        <f>SUM(O22:O25)</f>
        <v>49.25</v>
      </c>
      <c r="P21" s="30"/>
      <c r="Q21" s="6"/>
      <c r="R21" s="6"/>
      <c r="S21" s="6"/>
      <c r="T21" s="7"/>
      <c r="U21" s="7"/>
    </row>
    <row r="22" spans="1:21" ht="15" customHeight="1" x14ac:dyDescent="0.35">
      <c r="A22" s="65"/>
      <c r="C22" t="s">
        <v>109</v>
      </c>
      <c r="D22" t="s">
        <v>110</v>
      </c>
      <c r="E22" s="2"/>
      <c r="G22" s="14">
        <v>5</v>
      </c>
      <c r="H22" s="14"/>
      <c r="J22" s="14"/>
      <c r="K22" s="21"/>
      <c r="L22" s="26"/>
      <c r="N22" s="23">
        <f>SUM(F22:H22)+J22</f>
        <v>5</v>
      </c>
      <c r="O22" s="23"/>
      <c r="P22" s="32"/>
      <c r="U22" s="1"/>
    </row>
    <row r="23" spans="1:21" ht="15" customHeight="1" x14ac:dyDescent="0.35">
      <c r="A23" s="65"/>
      <c r="C23" t="s">
        <v>111</v>
      </c>
      <c r="D23" t="s">
        <v>110</v>
      </c>
      <c r="E23" s="2"/>
      <c r="F23" s="2">
        <v>5</v>
      </c>
      <c r="G23" s="14">
        <v>6.25</v>
      </c>
      <c r="H23" s="14">
        <v>5.5</v>
      </c>
      <c r="J23" s="14">
        <v>1</v>
      </c>
      <c r="K23" s="21" t="s">
        <v>10</v>
      </c>
      <c r="L23" s="26">
        <v>0.33</v>
      </c>
      <c r="N23" s="23">
        <f t="shared" ref="N23:N25" si="5">SUM(F23:H23)+J23</f>
        <v>17.75</v>
      </c>
      <c r="O23" s="23">
        <f>SUM(F23:H23)+J23</f>
        <v>17.75</v>
      </c>
      <c r="P23" s="34"/>
      <c r="U23" s="1"/>
    </row>
    <row r="24" spans="1:21" ht="15" customHeight="1" x14ac:dyDescent="0.35">
      <c r="A24" s="65"/>
      <c r="C24" t="s">
        <v>112</v>
      </c>
      <c r="D24" t="s">
        <v>78</v>
      </c>
      <c r="E24" s="2"/>
      <c r="F24" s="2">
        <v>7.5</v>
      </c>
      <c r="G24" s="14">
        <v>2.5</v>
      </c>
      <c r="H24" s="14"/>
      <c r="J24" s="14"/>
      <c r="K24" s="21" t="s">
        <v>11</v>
      </c>
      <c r="L24" s="26">
        <v>0.33</v>
      </c>
      <c r="N24" s="23">
        <f t="shared" si="5"/>
        <v>10</v>
      </c>
      <c r="O24" s="23">
        <f t="shared" ref="O24" si="6">SUM(F24:H24)+J24</f>
        <v>10</v>
      </c>
      <c r="P24" s="64"/>
      <c r="U24" s="1"/>
    </row>
    <row r="25" spans="1:21" x14ac:dyDescent="0.35">
      <c r="A25" s="65"/>
      <c r="C25" t="s">
        <v>142</v>
      </c>
      <c r="D25" t="s">
        <v>113</v>
      </c>
      <c r="E25" s="2"/>
      <c r="G25" s="14">
        <v>5</v>
      </c>
      <c r="H25" s="29">
        <v>16.5</v>
      </c>
      <c r="J25" s="14"/>
      <c r="K25" s="21" t="s">
        <v>5</v>
      </c>
      <c r="L25" s="26">
        <v>0.34</v>
      </c>
      <c r="N25" s="23">
        <f t="shared" si="5"/>
        <v>21.5</v>
      </c>
      <c r="O25" s="23">
        <f t="shared" ref="O25" si="7">SUM(F25:H25)+J25</f>
        <v>21.5</v>
      </c>
      <c r="P25" s="64"/>
      <c r="U25" s="1"/>
    </row>
    <row r="26" spans="1:21" ht="15" customHeight="1" x14ac:dyDescent="0.35">
      <c r="A26" s="65"/>
      <c r="B26" s="17" t="s">
        <v>61</v>
      </c>
      <c r="C26" s="17" t="s">
        <v>40</v>
      </c>
      <c r="D26" s="17" t="s">
        <v>39</v>
      </c>
      <c r="E26" s="15"/>
      <c r="F26" s="15"/>
      <c r="G26" s="15"/>
      <c r="H26" s="15"/>
      <c r="I26" s="55"/>
      <c r="J26" s="15"/>
      <c r="K26" s="22"/>
      <c r="L26" s="28"/>
      <c r="M26" s="15">
        <v>7</v>
      </c>
      <c r="N26" s="50">
        <f>SUM(N27:N30)</f>
        <v>90</v>
      </c>
      <c r="O26" s="50">
        <f>SUM(O27:O30)</f>
        <v>90</v>
      </c>
      <c r="P26" s="30"/>
      <c r="U26" s="1"/>
    </row>
    <row r="27" spans="1:21" ht="15" customHeight="1" x14ac:dyDescent="0.35">
      <c r="A27" s="65"/>
      <c r="C27" t="s">
        <v>38</v>
      </c>
      <c r="D27" t="s">
        <v>23</v>
      </c>
      <c r="E27" s="2"/>
      <c r="G27" s="14">
        <v>25</v>
      </c>
      <c r="H27" s="14"/>
      <c r="J27" s="14"/>
      <c r="K27" s="21" t="s">
        <v>10</v>
      </c>
      <c r="L27" s="26" t="s">
        <v>136</v>
      </c>
      <c r="N27" s="23">
        <f>SUM(F27:H27)+J27</f>
        <v>25</v>
      </c>
      <c r="O27" s="23">
        <f>SUM(F27:H27)+J27</f>
        <v>25</v>
      </c>
      <c r="P27" s="34"/>
      <c r="U27" s="1"/>
    </row>
    <row r="28" spans="1:21" ht="15" customHeight="1" x14ac:dyDescent="0.35">
      <c r="A28" s="65"/>
      <c r="C28" t="s">
        <v>41</v>
      </c>
      <c r="D28" t="s">
        <v>43</v>
      </c>
      <c r="E28" s="2"/>
      <c r="F28" s="14"/>
      <c r="G28" s="14">
        <v>10</v>
      </c>
      <c r="K28" s="21" t="s">
        <v>11</v>
      </c>
      <c r="L28" s="26" t="s">
        <v>138</v>
      </c>
      <c r="N28" s="23">
        <f>SUM(F28:H28)+J28</f>
        <v>10</v>
      </c>
      <c r="O28" s="23">
        <f>SUM(F28:H28)+J28</f>
        <v>10</v>
      </c>
      <c r="P28" s="34"/>
    </row>
    <row r="29" spans="1:21" ht="15" customHeight="1" x14ac:dyDescent="0.35">
      <c r="A29" s="65"/>
      <c r="C29" t="s">
        <v>42</v>
      </c>
      <c r="D29" t="s">
        <v>44</v>
      </c>
      <c r="E29" s="2"/>
      <c r="F29" s="14"/>
      <c r="G29" s="14">
        <v>30</v>
      </c>
      <c r="K29" s="21" t="s">
        <v>12</v>
      </c>
      <c r="L29" s="26" t="s">
        <v>137</v>
      </c>
      <c r="N29" s="23">
        <f t="shared" ref="N29:N30" si="8">SUM(F29:H29)+J29</f>
        <v>30</v>
      </c>
      <c r="O29" s="23">
        <f t="shared" ref="O29:O30" si="9">SUM(F29:H29)+J29</f>
        <v>30</v>
      </c>
      <c r="P29" s="34"/>
    </row>
    <row r="30" spans="1:21" ht="15" thickBot="1" x14ac:dyDescent="0.4">
      <c r="A30" s="65"/>
      <c r="B30" s="49" t="s">
        <v>62</v>
      </c>
      <c r="C30" s="38" t="s">
        <v>45</v>
      </c>
      <c r="D30" s="38" t="s">
        <v>34</v>
      </c>
      <c r="E30" s="40"/>
      <c r="F30" s="39"/>
      <c r="G30" s="39">
        <v>25</v>
      </c>
      <c r="H30" s="40"/>
      <c r="I30" s="56"/>
      <c r="J30" s="40"/>
      <c r="K30" s="41" t="s">
        <v>13</v>
      </c>
      <c r="L30" s="42" t="s">
        <v>135</v>
      </c>
      <c r="M30" s="42"/>
      <c r="N30" s="43">
        <f t="shared" si="8"/>
        <v>25</v>
      </c>
      <c r="O30" s="43">
        <f t="shared" si="9"/>
        <v>25</v>
      </c>
      <c r="P30" s="47"/>
    </row>
    <row r="31" spans="1:21" x14ac:dyDescent="0.35">
      <c r="T31" s="4"/>
      <c r="U31" s="4"/>
    </row>
    <row r="32" spans="1:21" x14ac:dyDescent="0.35">
      <c r="F32" s="45">
        <f>SUM(F4:F25)/$N$32</f>
        <v>0.20699172033118676</v>
      </c>
      <c r="G32" s="44">
        <f>1-(F32+H32+J32)</f>
        <v>0.47194112235510588</v>
      </c>
      <c r="H32" s="45">
        <f>SUM(H4:H25)/$N$32</f>
        <v>0.28794848206071755</v>
      </c>
      <c r="I32" s="57"/>
      <c r="J32" s="45">
        <f>SUM(J4:J25)/$N$32</f>
        <v>3.3118675252989879E-2</v>
      </c>
      <c r="K32" s="66" t="s">
        <v>29</v>
      </c>
      <c r="L32" s="66"/>
      <c r="M32" s="3" t="s">
        <v>26</v>
      </c>
      <c r="N32" s="25">
        <f>SUM(N3,N8,N15,N21,N12)</f>
        <v>271.75</v>
      </c>
      <c r="O32" s="25">
        <f>SUM(O3,O8,O15,O21,O12)</f>
        <v>266.75</v>
      </c>
      <c r="S32" s="3"/>
      <c r="T32" s="4"/>
      <c r="U32" s="4"/>
    </row>
    <row r="33" spans="10:20" x14ac:dyDescent="0.35">
      <c r="K33" s="66"/>
      <c r="L33" s="66"/>
      <c r="M33" s="3" t="s">
        <v>27</v>
      </c>
      <c r="N33" s="25">
        <f>N26</f>
        <v>90</v>
      </c>
      <c r="O33" s="25">
        <f>O26</f>
        <v>90</v>
      </c>
      <c r="P33" s="19"/>
      <c r="S33" s="3"/>
      <c r="T33" s="4"/>
    </row>
    <row r="34" spans="10:20" x14ac:dyDescent="0.35">
      <c r="K34" s="66"/>
      <c r="L34" s="66"/>
      <c r="M34" s="3" t="s">
        <v>28</v>
      </c>
      <c r="N34" s="4">
        <f>N32+N33</f>
        <v>361.75</v>
      </c>
      <c r="O34" s="4">
        <f>O32+O33</f>
        <v>356.75</v>
      </c>
      <c r="P34" s="4"/>
      <c r="Q34" s="3"/>
      <c r="R34" s="58"/>
      <c r="S34" s="3"/>
      <c r="T34" s="4"/>
    </row>
    <row r="35" spans="10:20" x14ac:dyDescent="0.35">
      <c r="L35" s="2" t="s">
        <v>8</v>
      </c>
      <c r="M35" s="2">
        <f>SUM(M3:M30)</f>
        <v>30</v>
      </c>
      <c r="P35" s="23"/>
    </row>
    <row r="36" spans="10:20" x14ac:dyDescent="0.35">
      <c r="Q36" s="23"/>
      <c r="R36" s="14"/>
    </row>
    <row r="37" spans="10:20" x14ac:dyDescent="0.35">
      <c r="J37" s="14"/>
      <c r="K37" s="66" t="s">
        <v>151</v>
      </c>
      <c r="L37" s="66"/>
      <c r="N37" s="58">
        <f>N32+'IS - S7'!N36</f>
        <v>550.25</v>
      </c>
      <c r="O37" s="58">
        <f>O32+'IS - S7'!O36</f>
        <v>550.5</v>
      </c>
      <c r="P37" s="19"/>
    </row>
    <row r="38" spans="10:20" x14ac:dyDescent="0.35">
      <c r="K38" s="63"/>
      <c r="L38" s="63"/>
      <c r="P38" s="19"/>
    </row>
    <row r="40" spans="10:20" x14ac:dyDescent="0.35">
      <c r="M40" s="3"/>
      <c r="N40" s="25"/>
      <c r="O40" s="25"/>
    </row>
    <row r="41" spans="10:20" x14ac:dyDescent="0.35">
      <c r="M41" s="3"/>
      <c r="N41" s="25"/>
      <c r="O41" s="25"/>
    </row>
    <row r="42" spans="10:20" x14ac:dyDescent="0.35">
      <c r="M42" s="3"/>
      <c r="N42" s="25"/>
      <c r="O42" s="25"/>
    </row>
  </sheetData>
  <mergeCells count="3">
    <mergeCell ref="A2:A30"/>
    <mergeCell ref="K32:L34"/>
    <mergeCell ref="K37:L37"/>
  </mergeCells>
  <pageMargins left="0.7" right="0.7" top="0.75" bottom="0.75" header="0.3" footer="0.3"/>
  <pageSetup paperSize="9" orientation="portrait" r:id="rId1"/>
  <ignoredErrors>
    <ignoredError sqref="O9:O10 N14:O16 O12 O8 N9:N10 N12 N18:O18 N17 N20:O21 O19 O26 O13" formula="1"/>
    <ignoredError sqref="N11:O1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IS - S7</vt:lpstr>
      <vt:lpstr>IS - S8</vt:lpstr>
    </vt:vector>
  </TitlesOfParts>
  <Company>Insa de Toulouse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Passieux</dc:creator>
  <cp:lastModifiedBy>Daniela Dragomirescu</cp:lastModifiedBy>
  <dcterms:created xsi:type="dcterms:W3CDTF">2022-10-06T07:32:29Z</dcterms:created>
  <dcterms:modified xsi:type="dcterms:W3CDTF">2023-03-22T18:18:12Z</dcterms:modified>
</cp:coreProperties>
</file>